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  <sheet name="2017 рік" sheetId="4" r:id="rId4"/>
    <sheet name="2016 рік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<sst xmlns="http://schemas.openxmlformats.org/spreadsheetml/2006/main" count="899" uniqueCount="223">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</sst>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1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90" sqref="E1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87" t="s">
        <v>221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186"/>
    </row>
    <row r="2" spans="2:25" s="1" customFormat="1" ht="15.75" customHeight="1">
      <c r="B2" s="488"/>
      <c r="C2" s="488"/>
      <c r="D2" s="488"/>
      <c r="E2" s="488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89"/>
      <c r="B3" s="491"/>
      <c r="C3" s="492" t="s">
        <v>0</v>
      </c>
      <c r="D3" s="493" t="s">
        <v>131</v>
      </c>
      <c r="E3" s="493" t="s">
        <v>131</v>
      </c>
      <c r="F3" s="25"/>
      <c r="G3" s="494" t="s">
        <v>26</v>
      </c>
      <c r="H3" s="495"/>
      <c r="I3" s="495"/>
      <c r="J3" s="495"/>
      <c r="K3" s="49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97" t="s">
        <v>219</v>
      </c>
      <c r="V3" s="498" t="s">
        <v>220</v>
      </c>
      <c r="W3" s="498"/>
      <c r="X3" s="498"/>
      <c r="Y3" s="194"/>
    </row>
    <row r="4" spans="1:24" ht="22.5" customHeight="1">
      <c r="A4" s="489"/>
      <c r="B4" s="491"/>
      <c r="C4" s="492"/>
      <c r="D4" s="493"/>
      <c r="E4" s="493"/>
      <c r="F4" s="481" t="s">
        <v>215</v>
      </c>
      <c r="G4" s="483" t="s">
        <v>31</v>
      </c>
      <c r="H4" s="471" t="s">
        <v>216</v>
      </c>
      <c r="I4" s="485" t="s">
        <v>217</v>
      </c>
      <c r="J4" s="471" t="s">
        <v>132</v>
      </c>
      <c r="K4" s="485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5"/>
      <c r="V4" s="469" t="s">
        <v>222</v>
      </c>
      <c r="W4" s="471" t="s">
        <v>44</v>
      </c>
      <c r="X4" s="473" t="s">
        <v>43</v>
      </c>
    </row>
    <row r="5" spans="1:24" ht="67.5" customHeight="1">
      <c r="A5" s="490"/>
      <c r="B5" s="491"/>
      <c r="C5" s="492"/>
      <c r="D5" s="493"/>
      <c r="E5" s="493"/>
      <c r="F5" s="482"/>
      <c r="G5" s="484"/>
      <c r="H5" s="472"/>
      <c r="I5" s="486"/>
      <c r="J5" s="472"/>
      <c r="K5" s="486"/>
      <c r="L5" s="474" t="s">
        <v>135</v>
      </c>
      <c r="M5" s="475"/>
      <c r="N5" s="476"/>
      <c r="O5" s="477" t="s">
        <v>210</v>
      </c>
      <c r="P5" s="478"/>
      <c r="Q5" s="479"/>
      <c r="R5" s="480" t="s">
        <v>218</v>
      </c>
      <c r="S5" s="480"/>
      <c r="T5" s="480"/>
      <c r="U5" s="486"/>
      <c r="V5" s="470"/>
      <c r="W5" s="472"/>
      <c r="X5" s="473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248566.49999999997</v>
      </c>
      <c r="H8" s="103">
        <f>G8-F8</f>
        <v>-112976.43900000004</v>
      </c>
      <c r="I8" s="210">
        <f aca="true" t="shared" si="0" ref="I8:I15">G8/F8</f>
        <v>0.6875158471840601</v>
      </c>
      <c r="J8" s="104">
        <f aca="true" t="shared" si="1" ref="J8:J52">G8-E8</f>
        <v>-1332067.3</v>
      </c>
      <c r="K8" s="156">
        <f aca="true" t="shared" si="2" ref="K8:K14">G8/E8</f>
        <v>0.15725748747116503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-44979.27000000005</v>
      </c>
      <c r="T8" s="143">
        <f aca="true" t="shared" si="6" ref="T8:T20">G8/R8</f>
        <v>0.8467725493029586</v>
      </c>
      <c r="U8" s="103">
        <f>U9+U15+U18+U19+U23+U17</f>
        <v>119781.5</v>
      </c>
      <c r="V8" s="103">
        <f>V9+V15+V18+V19+V23+V17</f>
        <v>6674.5800000000045</v>
      </c>
      <c r="W8" s="103">
        <f>V8-U8</f>
        <v>-113106.92</v>
      </c>
      <c r="X8" s="143">
        <f aca="true" t="shared" si="7" ref="X8:X15">V8/U8</f>
        <v>0.05572296222705513</v>
      </c>
      <c r="Y8" s="199">
        <f aca="true" t="shared" si="8" ref="Y8:Y22">T8-Q8</f>
        <v>-0.3420438622281724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142826.35</v>
      </c>
      <c r="H9" s="102">
        <f>G9-F9</f>
        <v>-66369.989</v>
      </c>
      <c r="I9" s="208">
        <f t="shared" si="0"/>
        <v>0.6827382863521335</v>
      </c>
      <c r="J9" s="108">
        <f t="shared" si="1"/>
        <v>-813376.65</v>
      </c>
      <c r="K9" s="148">
        <f t="shared" si="2"/>
        <v>0.14936823038622551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-19361.00999999998</v>
      </c>
      <c r="T9" s="144">
        <f t="shared" si="6"/>
        <v>0.8806256541816824</v>
      </c>
      <c r="U9" s="107">
        <f>F9-лютий!F9</f>
        <v>70204</v>
      </c>
      <c r="V9" s="110">
        <f>G9-лютий!G9</f>
        <v>2747.4800000000105</v>
      </c>
      <c r="W9" s="111">
        <f>V9-U9</f>
        <v>-67456.51999999999</v>
      </c>
      <c r="X9" s="148">
        <f t="shared" si="7"/>
        <v>0.03913566178565339</v>
      </c>
      <c r="Y9" s="200">
        <f t="shared" si="8"/>
        <v>-0.35187773770547515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129062.47</v>
      </c>
      <c r="H10" s="71">
        <f aca="true" t="shared" si="9" ref="H10:H47">G10-F10</f>
        <v>-63816.23000000001</v>
      </c>
      <c r="I10" s="209">
        <f t="shared" si="0"/>
        <v>0.669138012647327</v>
      </c>
      <c r="J10" s="72">
        <f t="shared" si="1"/>
        <v>-752740.53</v>
      </c>
      <c r="K10" s="75">
        <f t="shared" si="2"/>
        <v>0.14636202190285133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-19252.899999999994</v>
      </c>
      <c r="T10" s="145">
        <f t="shared" si="6"/>
        <v>0.8701894483356648</v>
      </c>
      <c r="U10" s="73">
        <f>F10-лютий!F10</f>
        <v>65100.000000000015</v>
      </c>
      <c r="V10" s="98">
        <f>G10-лютий!G10</f>
        <v>1273.020000000004</v>
      </c>
      <c r="W10" s="74">
        <f aca="true" t="shared" si="10" ref="W10:W52">V10-U10</f>
        <v>-63826.98000000001</v>
      </c>
      <c r="X10" s="75">
        <f t="shared" si="7"/>
        <v>0.019554838709677478</v>
      </c>
      <c r="Y10" s="198">
        <f t="shared" si="8"/>
        <v>-0.37196199628732607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7687.4</v>
      </c>
      <c r="H11" s="71">
        <f t="shared" si="9"/>
        <v>-3067.300000000001</v>
      </c>
      <c r="I11" s="209">
        <f t="shared" si="0"/>
        <v>0.7147944619561679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-1417.08</v>
      </c>
      <c r="T11" s="145">
        <f t="shared" si="6"/>
        <v>0.84435354902202</v>
      </c>
      <c r="U11" s="73">
        <f>F11-лютий!F11</f>
        <v>3670.000000000001</v>
      </c>
      <c r="V11" s="98">
        <f>G11-лютий!G11</f>
        <v>0</v>
      </c>
      <c r="W11" s="74">
        <f t="shared" si="10"/>
        <v>-3670.000000000001</v>
      </c>
      <c r="X11" s="75">
        <f t="shared" si="7"/>
        <v>0</v>
      </c>
      <c r="Y11" s="198">
        <f t="shared" si="8"/>
        <v>-0.32931092547147545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1660.99</v>
      </c>
      <c r="H12" s="71">
        <f t="shared" si="9"/>
        <v>-633.4190000000001</v>
      </c>
      <c r="I12" s="209">
        <f t="shared" si="0"/>
        <v>0.7239293430247179</v>
      </c>
      <c r="J12" s="72">
        <f t="shared" si="1"/>
        <v>-10339.01</v>
      </c>
      <c r="K12" s="75">
        <f t="shared" si="2"/>
        <v>0.13841583333333332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-103.70000000000005</v>
      </c>
      <c r="T12" s="145">
        <f t="shared" si="6"/>
        <v>0.9412361377919067</v>
      </c>
      <c r="U12" s="73">
        <f>F12-лютий!F12</f>
        <v>830</v>
      </c>
      <c r="V12" s="98">
        <f>G12-лютий!G12</f>
        <v>68.06999999999994</v>
      </c>
      <c r="W12" s="74">
        <f t="shared" si="10"/>
        <v>-761.9300000000001</v>
      </c>
      <c r="X12" s="75">
        <f t="shared" si="7"/>
        <v>0.08201204819277101</v>
      </c>
      <c r="Y12" s="198">
        <f t="shared" si="8"/>
        <v>-0.059418457088911136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2761.76</v>
      </c>
      <c r="H13" s="71">
        <f t="shared" si="9"/>
        <v>-295.1399999999999</v>
      </c>
      <c r="I13" s="209">
        <f t="shared" si="0"/>
        <v>0.9034512087408814</v>
      </c>
      <c r="J13" s="72">
        <f t="shared" si="1"/>
        <v>-9238.24</v>
      </c>
      <c r="K13" s="75">
        <f t="shared" si="2"/>
        <v>0.2301466666666667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132.60000000000036</v>
      </c>
      <c r="T13" s="145">
        <f t="shared" si="6"/>
        <v>1.0504343592630347</v>
      </c>
      <c r="U13" s="73">
        <f>F13-лютий!F13</f>
        <v>571</v>
      </c>
      <c r="V13" s="98">
        <f>G13-лютий!G13</f>
        <v>60.29000000000042</v>
      </c>
      <c r="W13" s="74">
        <f t="shared" si="10"/>
        <v>-510.7099999999996</v>
      </c>
      <c r="X13" s="75">
        <f t="shared" si="7"/>
        <v>0.10558669001751386</v>
      </c>
      <c r="Y13" s="198">
        <f t="shared" si="8"/>
        <v>-0.14516464081766833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313.58</v>
      </c>
      <c r="H15" s="102">
        <f t="shared" si="9"/>
        <v>253.57999999999998</v>
      </c>
      <c r="I15" s="208">
        <f t="shared" si="0"/>
        <v>5.226333333333333</v>
      </c>
      <c r="J15" s="108">
        <f t="shared" si="1"/>
        <v>-586.4200000000001</v>
      </c>
      <c r="K15" s="108">
        <f aca="true" t="shared" si="11" ref="K15:K23">G15/E15*100</f>
        <v>34.84222222222222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680</v>
      </c>
      <c r="T15" s="146">
        <f t="shared" si="6"/>
        <v>-0.8557938977130068</v>
      </c>
      <c r="U15" s="107">
        <f>F15-лютий!F15</f>
        <v>50</v>
      </c>
      <c r="V15" s="110">
        <f>G15-лютий!G15</f>
        <v>194.04999999999998</v>
      </c>
      <c r="W15" s="111">
        <f t="shared" si="10"/>
        <v>144.04999999999998</v>
      </c>
      <c r="X15" s="148">
        <f t="shared" si="7"/>
        <v>3.881</v>
      </c>
      <c r="Y15" s="197">
        <f t="shared" si="8"/>
        <v>-1.869752730984376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9047.33</v>
      </c>
      <c r="H19" s="102">
        <f t="shared" si="9"/>
        <v>-24567.67</v>
      </c>
      <c r="I19" s="208">
        <f t="shared" si="12"/>
        <v>0.2691456195150974</v>
      </c>
      <c r="J19" s="108">
        <f t="shared" si="1"/>
        <v>-142680.67</v>
      </c>
      <c r="K19" s="108">
        <f t="shared" si="11"/>
        <v>5.962861172624697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-18586.53</v>
      </c>
      <c r="T19" s="146">
        <f t="shared" si="6"/>
        <v>0.32740015329020267</v>
      </c>
      <c r="U19" s="107">
        <f>F19-лютий!F19</f>
        <v>24549</v>
      </c>
      <c r="V19" s="110">
        <f>G19-лютий!G19</f>
        <v>518.7600000000002</v>
      </c>
      <c r="W19" s="111">
        <f t="shared" si="10"/>
        <v>-24030.239999999998</v>
      </c>
      <c r="X19" s="148">
        <f t="shared" si="13"/>
        <v>0.021131614322375664</v>
      </c>
      <c r="Y19" s="197">
        <f t="shared" si="8"/>
        <v>-0.9167804601965879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9047.33</v>
      </c>
      <c r="H20" s="170">
        <f t="shared" si="9"/>
        <v>-4167.67</v>
      </c>
      <c r="I20" s="211">
        <f t="shared" si="12"/>
        <v>0.684625804010594</v>
      </c>
      <c r="J20" s="171">
        <f t="shared" si="1"/>
        <v>-57660.67</v>
      </c>
      <c r="K20" s="171">
        <f t="shared" si="11"/>
        <v>13.562586196558135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-8686.730000000001</v>
      </c>
      <c r="T20" s="172">
        <f t="shared" si="6"/>
        <v>0.5101668766204692</v>
      </c>
      <c r="U20" s="136">
        <f>F20-лютий!F20</f>
        <v>4149</v>
      </c>
      <c r="V20" s="124">
        <f>G20-лютий!G20</f>
        <v>518.7600000000002</v>
      </c>
      <c r="W20" s="116">
        <f t="shared" si="10"/>
        <v>-3630.24</v>
      </c>
      <c r="X20" s="180">
        <f t="shared" si="13"/>
        <v>0.1250325379609545</v>
      </c>
      <c r="Y20" s="197">
        <f t="shared" si="8"/>
        <v>-0.5881521723196648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96185</v>
      </c>
      <c r="H23" s="102">
        <f t="shared" si="9"/>
        <v>-22366.600000000006</v>
      </c>
      <c r="I23" s="208">
        <f t="shared" si="12"/>
        <v>0.8113344737650103</v>
      </c>
      <c r="J23" s="108">
        <f t="shared" si="1"/>
        <v>-375382.19999999995</v>
      </c>
      <c r="K23" s="108">
        <f t="shared" si="11"/>
        <v>20.396880868728786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-7787.5</v>
      </c>
      <c r="T23" s="147">
        <f aca="true" t="shared" si="14" ref="T23:T41">G23/R23</f>
        <v>0.9251003871215947</v>
      </c>
      <c r="U23" s="107">
        <f>F23-лютий!F23</f>
        <v>24978.5</v>
      </c>
      <c r="V23" s="110">
        <f>G23-лютий!G23</f>
        <v>3214.2899999999936</v>
      </c>
      <c r="W23" s="111">
        <f t="shared" si="10"/>
        <v>-21764.210000000006</v>
      </c>
      <c r="X23" s="148">
        <f t="shared" si="13"/>
        <v>0.12868226674940422</v>
      </c>
      <c r="Y23" s="197">
        <f>T23-Q23</f>
        <v>-0.16977116664310066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34861.57</v>
      </c>
      <c r="H24" s="102">
        <f t="shared" si="9"/>
        <v>-15007.439999999995</v>
      </c>
      <c r="I24" s="208">
        <f t="shared" si="12"/>
        <v>0.699062804735847</v>
      </c>
      <c r="J24" s="108">
        <f t="shared" si="1"/>
        <v>-181980.43</v>
      </c>
      <c r="K24" s="148">
        <f aca="true" t="shared" si="15" ref="K24:K41">G24/E24</f>
        <v>0.16076945425701664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-13701.79</v>
      </c>
      <c r="T24" s="147">
        <f t="shared" si="14"/>
        <v>0.7178574546736469</v>
      </c>
      <c r="U24" s="107">
        <f>F24-лютий!F24</f>
        <v>16176.499999999993</v>
      </c>
      <c r="V24" s="110">
        <f>G24-лютий!G24</f>
        <v>1953.5499999999956</v>
      </c>
      <c r="W24" s="111">
        <f t="shared" si="10"/>
        <v>-14222.949999999997</v>
      </c>
      <c r="X24" s="148">
        <f t="shared" si="13"/>
        <v>0.12076468951874611</v>
      </c>
      <c r="Y24" s="197">
        <f aca="true" t="shared" si="16" ref="Y24:Y99">T24-Q24</f>
        <v>-0.3285205901587318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5664.58</v>
      </c>
      <c r="H25" s="170">
        <f t="shared" si="9"/>
        <v>-692.9200000000001</v>
      </c>
      <c r="I25" s="211">
        <f t="shared" si="12"/>
        <v>0.8910074714903657</v>
      </c>
      <c r="J25" s="171">
        <f t="shared" si="1"/>
        <v>-23119.42</v>
      </c>
      <c r="K25" s="180">
        <f t="shared" si="15"/>
        <v>0.1967961367426348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450.6400000000003</v>
      </c>
      <c r="T25" s="152">
        <f t="shared" si="14"/>
        <v>1.0864298400058305</v>
      </c>
      <c r="U25" s="136">
        <f>F25-лютий!F25</f>
        <v>936.5</v>
      </c>
      <c r="V25" s="124">
        <f>G25-лютий!G25</f>
        <v>112.05999999999949</v>
      </c>
      <c r="W25" s="116">
        <f t="shared" si="10"/>
        <v>-824.4400000000005</v>
      </c>
      <c r="X25" s="180">
        <f t="shared" si="13"/>
        <v>0.11965830218900106</v>
      </c>
      <c r="Y25" s="197">
        <f t="shared" si="16"/>
        <v>-0.0461671059487081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348.88</v>
      </c>
      <c r="H26" s="158">
        <f t="shared" si="9"/>
        <v>137.26999999999998</v>
      </c>
      <c r="I26" s="212">
        <f t="shared" si="12"/>
        <v>1.6486933509758517</v>
      </c>
      <c r="J26" s="176">
        <f t="shared" si="1"/>
        <v>-1173.12</v>
      </c>
      <c r="K26" s="191">
        <f t="shared" si="15"/>
        <v>0.22922470433639947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191.79999999999998</v>
      </c>
      <c r="T26" s="162">
        <f t="shared" si="14"/>
        <v>2.2210338680926913</v>
      </c>
      <c r="U26" s="167">
        <f>F26-лютий!F26</f>
        <v>16.5</v>
      </c>
      <c r="V26" s="167">
        <f>G26-лютий!G26</f>
        <v>35.52999999999997</v>
      </c>
      <c r="W26" s="176">
        <f t="shared" si="10"/>
        <v>19.029999999999973</v>
      </c>
      <c r="X26" s="191">
        <f t="shared" si="13"/>
        <v>2.1533333333333315</v>
      </c>
      <c r="Y26" s="197">
        <f t="shared" si="16"/>
        <v>1.2150122802707084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5261.009999999999</v>
      </c>
      <c r="H27" s="158">
        <f t="shared" si="9"/>
        <v>-884.880000000001</v>
      </c>
      <c r="I27" s="212">
        <f t="shared" si="12"/>
        <v>0.8560208529602709</v>
      </c>
      <c r="J27" s="176">
        <f t="shared" si="1"/>
        <v>-22000.99</v>
      </c>
      <c r="K27" s="191">
        <f t="shared" si="15"/>
        <v>0.19297960531142247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204.13999999999942</v>
      </c>
      <c r="T27" s="162">
        <f t="shared" si="14"/>
        <v>1.040368844759703</v>
      </c>
      <c r="U27" s="167">
        <f>F27-лютий!F27</f>
        <v>920</v>
      </c>
      <c r="V27" s="167">
        <f>G27-лютий!G27</f>
        <v>21.840000000000146</v>
      </c>
      <c r="W27" s="176">
        <f t="shared" si="10"/>
        <v>-898.1599999999999</v>
      </c>
      <c r="X27" s="191">
        <f t="shared" si="13"/>
        <v>0.023739130434782766</v>
      </c>
      <c r="Y27" s="197">
        <f t="shared" si="16"/>
        <v>-0.10023952433182681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74.86</v>
      </c>
      <c r="H28" s="218">
        <f t="shared" si="9"/>
        <v>7.060000000000002</v>
      </c>
      <c r="I28" s="220">
        <f t="shared" si="12"/>
        <v>1.1041297935103245</v>
      </c>
      <c r="J28" s="221">
        <f t="shared" si="1"/>
        <v>-241.14</v>
      </c>
      <c r="K28" s="222">
        <f t="shared" si="15"/>
        <v>0.2368987341772152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-57.47000000000001</v>
      </c>
      <c r="T28" s="222">
        <f t="shared" si="14"/>
        <v>0.5657069447593138</v>
      </c>
      <c r="U28" s="206">
        <f>F28-лютий!F28</f>
        <v>8.5</v>
      </c>
      <c r="V28" s="206">
        <f>G28-лютий!G28</f>
        <v>0.7000000000000028</v>
      </c>
      <c r="W28" s="221">
        <f t="shared" si="10"/>
        <v>-7.799999999999997</v>
      </c>
      <c r="X28" s="222">
        <f t="shared" si="13"/>
        <v>0.08235294117647092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274.02</v>
      </c>
      <c r="H29" s="218">
        <f t="shared" si="9"/>
        <v>130.20999999999998</v>
      </c>
      <c r="I29" s="220">
        <f t="shared" si="12"/>
        <v>1.9054307767192822</v>
      </c>
      <c r="J29" s="221">
        <f t="shared" si="1"/>
        <v>-931.98</v>
      </c>
      <c r="K29" s="222">
        <f t="shared" si="15"/>
        <v>0.22721393034825868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249.26999999999998</v>
      </c>
      <c r="T29" s="222">
        <f t="shared" si="14"/>
        <v>11.07151515151515</v>
      </c>
      <c r="U29" s="206">
        <f>F29-лютий!F29</f>
        <v>8</v>
      </c>
      <c r="V29" s="206">
        <f>G29-лютий!G29</f>
        <v>34.829999999999984</v>
      </c>
      <c r="W29" s="221">
        <f t="shared" si="10"/>
        <v>26.829999999999984</v>
      </c>
      <c r="X29" s="222">
        <f t="shared" si="13"/>
        <v>4.353749999999998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469.86</v>
      </c>
      <c r="H30" s="218">
        <f t="shared" si="9"/>
        <v>149.77000000000004</v>
      </c>
      <c r="I30" s="220">
        <f t="shared" si="12"/>
        <v>1.4678996532225312</v>
      </c>
      <c r="J30" s="221">
        <f t="shared" si="1"/>
        <v>-1885.1399999999999</v>
      </c>
      <c r="K30" s="222">
        <f t="shared" si="15"/>
        <v>0.199515923566879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404.57</v>
      </c>
      <c r="T30" s="222">
        <f t="shared" si="14"/>
        <v>7.196507887884821</v>
      </c>
      <c r="U30" s="206">
        <f>F30-лютий!F30</f>
        <v>20</v>
      </c>
      <c r="V30" s="206">
        <f>G30-лютий!G30</f>
        <v>3.920000000000016</v>
      </c>
      <c r="W30" s="221">
        <f t="shared" si="10"/>
        <v>-16.079999999999984</v>
      </c>
      <c r="X30" s="222">
        <f t="shared" si="13"/>
        <v>0.19600000000000078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4791.15</v>
      </c>
      <c r="H31" s="218">
        <f t="shared" si="9"/>
        <v>-1034.6500000000005</v>
      </c>
      <c r="I31" s="220">
        <f t="shared" si="12"/>
        <v>0.8224020735349651</v>
      </c>
      <c r="J31" s="221">
        <f t="shared" si="1"/>
        <v>-20115.85</v>
      </c>
      <c r="K31" s="222">
        <f t="shared" si="15"/>
        <v>0.19236158509655918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-200.4300000000003</v>
      </c>
      <c r="T31" s="222">
        <f t="shared" si="14"/>
        <v>0.9598463813061194</v>
      </c>
      <c r="U31" s="206">
        <f>F31-лютий!F31</f>
        <v>900</v>
      </c>
      <c r="V31" s="206">
        <f>G31-лютий!G31</f>
        <v>17.920000000000073</v>
      </c>
      <c r="W31" s="221"/>
      <c r="X31" s="222">
        <f t="shared" si="13"/>
        <v>0.019911111111111192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265.82</v>
      </c>
      <c r="H32" s="170">
        <f t="shared" si="9"/>
        <v>105.78999999999999</v>
      </c>
      <c r="I32" s="211">
        <f t="shared" si="12"/>
        <v>1.6610635505842655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234.57</v>
      </c>
      <c r="T32" s="150">
        <f t="shared" si="14"/>
        <v>8.50624</v>
      </c>
      <c r="U32" s="136">
        <f>F32-лютий!F32</f>
        <v>1</v>
      </c>
      <c r="V32" s="124">
        <f>G32-лютий!G32</f>
        <v>0</v>
      </c>
      <c r="W32" s="116">
        <f t="shared" si="10"/>
        <v>-1</v>
      </c>
      <c r="X32" s="180">
        <f t="shared" si="13"/>
        <v>0</v>
      </c>
      <c r="Y32" s="198">
        <f t="shared" si="16"/>
        <v>8.069206866069491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110.84</v>
      </c>
      <c r="T33" s="75">
        <f t="shared" si="14"/>
        <v>-1.2168</v>
      </c>
      <c r="U33" s="73">
        <f>F33-лютий!F33</f>
        <v>0</v>
      </c>
      <c r="V33" s="98">
        <f>G33-лютий!G33</f>
        <v>0</v>
      </c>
      <c r="W33" s="74">
        <f t="shared" si="10"/>
        <v>0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28931.17</v>
      </c>
      <c r="H35" s="102">
        <f t="shared" si="9"/>
        <v>-14420.309999999998</v>
      </c>
      <c r="I35" s="211">
        <f t="shared" si="12"/>
        <v>0.6673629135614286</v>
      </c>
      <c r="J35" s="171">
        <f t="shared" si="1"/>
        <v>-158844.83000000002</v>
      </c>
      <c r="K35" s="180">
        <f t="shared" si="15"/>
        <v>0.15407277820381732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-14387</v>
      </c>
      <c r="T35" s="149">
        <f t="shared" si="14"/>
        <v>0.6678760898717558</v>
      </c>
      <c r="U35" s="136">
        <f>F35-лютий!F35</f>
        <v>15238.999999999996</v>
      </c>
      <c r="V35" s="124">
        <f>G35-лютий!G35</f>
        <v>1841.489999999998</v>
      </c>
      <c r="W35" s="116">
        <f t="shared" si="10"/>
        <v>-13397.509999999998</v>
      </c>
      <c r="X35" s="180">
        <f t="shared" si="13"/>
        <v>0.12084060633899851</v>
      </c>
      <c r="Y35" s="198">
        <f t="shared" si="16"/>
        <v>-0.3685776900554635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19332.97</v>
      </c>
      <c r="H37" s="158">
        <f t="shared" si="9"/>
        <v>-9653.279999999999</v>
      </c>
      <c r="I37" s="212">
        <f t="shared" si="12"/>
        <v>0.6669703738841692</v>
      </c>
      <c r="J37" s="176">
        <f t="shared" si="1"/>
        <v>-107753.03</v>
      </c>
      <c r="K37" s="191">
        <f t="shared" si="15"/>
        <v>0.15212509639142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-9549.760000000002</v>
      </c>
      <c r="T37" s="162">
        <f t="shared" si="14"/>
        <v>0.6693608949015554</v>
      </c>
      <c r="U37" s="167">
        <f>F37-січень!F37</f>
        <v>19700</v>
      </c>
      <c r="V37" s="167">
        <f>G37-лютий!G37</f>
        <v>363.3100000000013</v>
      </c>
      <c r="W37" s="176">
        <f t="shared" si="10"/>
        <v>-19336.69</v>
      </c>
      <c r="X37" s="191">
        <f>V37/U37</f>
        <v>0.0184421319796955</v>
      </c>
      <c r="Y37" s="197">
        <f t="shared" si="16"/>
        <v>-0.3675431673626218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8545.26</v>
      </c>
      <c r="H38" s="218">
        <f t="shared" si="9"/>
        <v>-5239.139999999999</v>
      </c>
      <c r="I38" s="220">
        <f t="shared" si="12"/>
        <v>0.6199225211108209</v>
      </c>
      <c r="J38" s="221">
        <f t="shared" si="1"/>
        <v>-48744.74</v>
      </c>
      <c r="K38" s="222">
        <f t="shared" si="15"/>
        <v>0.1491579682318031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-5592.879999999999</v>
      </c>
      <c r="T38" s="222">
        <f t="shared" si="14"/>
        <v>0.6044118957656383</v>
      </c>
      <c r="U38" s="206">
        <f>F38-лютий!F38</f>
        <v>4900</v>
      </c>
      <c r="V38" s="206">
        <f>G38-лютий!G38</f>
        <v>590.4499999999998</v>
      </c>
      <c r="W38" s="221">
        <f t="shared" si="10"/>
        <v>-4309.55</v>
      </c>
      <c r="X38" s="222">
        <f t="shared" si="18"/>
        <v>12.049999999999997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16165.82</v>
      </c>
      <c r="H39" s="218">
        <f t="shared" si="9"/>
        <v>-8227.630000000001</v>
      </c>
      <c r="I39" s="220">
        <f t="shared" si="12"/>
        <v>0.662711506572461</v>
      </c>
      <c r="J39" s="221">
        <f t="shared" si="1"/>
        <v>-89820.18</v>
      </c>
      <c r="K39" s="222">
        <f t="shared" si="15"/>
        <v>0.15252788104089218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-8006.580000000002</v>
      </c>
      <c r="T39" s="222">
        <f t="shared" si="14"/>
        <v>0.6687718224090284</v>
      </c>
      <c r="U39" s="206">
        <f>F39-лютий!F39</f>
        <v>8600</v>
      </c>
      <c r="V39" s="206">
        <f>G39-лютий!G39</f>
        <v>306.39999999999964</v>
      </c>
      <c r="W39" s="221">
        <f t="shared" si="10"/>
        <v>-8293.6</v>
      </c>
      <c r="X39" s="222">
        <f t="shared" si="18"/>
        <v>3.5627906976744144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166.26</v>
      </c>
      <c r="H40" s="218">
        <f t="shared" si="9"/>
        <v>-414.57000000000005</v>
      </c>
      <c r="I40" s="220">
        <f t="shared" si="12"/>
        <v>0.28624554516812145</v>
      </c>
      <c r="J40" s="221">
        <f t="shared" si="1"/>
        <v>-3233.74</v>
      </c>
      <c r="K40" s="222">
        <f t="shared" si="15"/>
        <v>0.0489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-131.04000000000002</v>
      </c>
      <c r="T40" s="222">
        <f t="shared" si="14"/>
        <v>0.5592330978809283</v>
      </c>
      <c r="U40" s="206">
        <f>F40-лютий!F40</f>
        <v>239.00000000000006</v>
      </c>
      <c r="V40" s="206">
        <f>G40-лютий!G40</f>
        <v>1.049999999999983</v>
      </c>
      <c r="W40" s="221">
        <f t="shared" si="10"/>
        <v>-237.95000000000007</v>
      </c>
      <c r="X40" s="222">
        <f t="shared" si="18"/>
        <v>0.43933054393304716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3167.15</v>
      </c>
      <c r="H41" s="218">
        <f t="shared" si="9"/>
        <v>-1425.65</v>
      </c>
      <c r="I41" s="220">
        <f t="shared" si="12"/>
        <v>0.6895902281832433</v>
      </c>
      <c r="J41" s="221">
        <f t="shared" si="1"/>
        <v>-17932.85</v>
      </c>
      <c r="K41" s="222">
        <f t="shared" si="15"/>
        <v>0.15010189573459717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-1543.1799999999998</v>
      </c>
      <c r="T41" s="222">
        <f t="shared" si="14"/>
        <v>0.6723838881776861</v>
      </c>
      <c r="U41" s="206">
        <f>F41-лютий!F41</f>
        <v>1500</v>
      </c>
      <c r="V41" s="206">
        <f>G41-лютий!G41</f>
        <v>56.91000000000031</v>
      </c>
      <c r="W41" s="221">
        <f t="shared" si="10"/>
        <v>-1443.0899999999997</v>
      </c>
      <c r="X41" s="222">
        <f t="shared" si="18"/>
        <v>3.7940000000000205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61283.05</v>
      </c>
      <c r="H47" s="102">
        <f t="shared" si="9"/>
        <v>-7366.110000000001</v>
      </c>
      <c r="I47" s="208">
        <f>G47/F47</f>
        <v>0.8926991969020451</v>
      </c>
      <c r="J47" s="108">
        <f t="shared" si="1"/>
        <v>-193267.75</v>
      </c>
      <c r="K47" s="148">
        <f>G47/E47</f>
        <v>0.24074978354025997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5886.43</v>
      </c>
      <c r="T47" s="160">
        <f t="shared" si="19"/>
        <v>1.106259732091958</v>
      </c>
      <c r="U47" s="107">
        <f>F47-лютий!F47</f>
        <v>8801</v>
      </c>
      <c r="V47" s="110">
        <f>G47-січень!G47</f>
        <v>36236.850000000006</v>
      </c>
      <c r="W47" s="111">
        <f t="shared" si="10"/>
        <v>27435.850000000006</v>
      </c>
      <c r="X47" s="148">
        <f>V47/U47</f>
        <v>4.117355982274742</v>
      </c>
      <c r="Y47" s="197">
        <f t="shared" si="16"/>
        <v>-0.03334190239294599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13685.27</v>
      </c>
      <c r="H49" s="71">
        <f>G49-F49</f>
        <v>-1298.6000000000004</v>
      </c>
      <c r="I49" s="209">
        <f>G49/F49</f>
        <v>0.9133334712594277</v>
      </c>
      <c r="J49" s="72">
        <f t="shared" si="1"/>
        <v>-42029.729999999996</v>
      </c>
      <c r="K49" s="75">
        <f>G49/E49</f>
        <v>0.2456299021807413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2737.3500000000004</v>
      </c>
      <c r="T49" s="153">
        <f t="shared" si="19"/>
        <v>1.2500337963741057</v>
      </c>
      <c r="U49" s="73">
        <f>F49-лютий!F49</f>
        <v>1400</v>
      </c>
      <c r="V49" s="98">
        <f>G49-лютий!G49</f>
        <v>91.64000000000124</v>
      </c>
      <c r="W49" s="74">
        <f t="shared" si="10"/>
        <v>-1308.3599999999988</v>
      </c>
      <c r="X49" s="75">
        <f>V49/U49</f>
        <v>0.06545714285714374</v>
      </c>
      <c r="Y49" s="197">
        <f t="shared" si="16"/>
        <v>0.012756884851785388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47008.52</v>
      </c>
      <c r="H50" s="71">
        <f>G50-F50</f>
        <v>-6631.970000000001</v>
      </c>
      <c r="I50" s="209">
        <f>G50/F50</f>
        <v>0.8763626133914884</v>
      </c>
      <c r="J50" s="72">
        <f t="shared" si="1"/>
        <v>-151746.48</v>
      </c>
      <c r="K50" s="75">
        <f>G50/E50</f>
        <v>0.23651490528540162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2575.939999999995</v>
      </c>
      <c r="T50" s="153">
        <f t="shared" si="19"/>
        <v>1.0579741261929871</v>
      </c>
      <c r="U50" s="73">
        <f>F50-лютий!F50</f>
        <v>7400</v>
      </c>
      <c r="V50" s="98">
        <f>G50-лютий!G50</f>
        <v>601.0799999999945</v>
      </c>
      <c r="W50" s="74">
        <f t="shared" si="10"/>
        <v>-6798.9200000000055</v>
      </c>
      <c r="X50" s="75">
        <f>V50/U50</f>
        <v>0.08122702702702628</v>
      </c>
      <c r="Y50" s="197">
        <f t="shared" si="16"/>
        <v>-0.05693434086242277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8598.339999999998</v>
      </c>
      <c r="H53" s="103">
        <f>H54+H55+H56+H57+H58+H60+H62+H63+H64+H65+H66+H71+H72+H76+H59+H61</f>
        <v>-2044.7080000000005</v>
      </c>
      <c r="I53" s="143">
        <f aca="true" t="shared" si="20" ref="I53:I72">G53/F53</f>
        <v>0.8078832304430084</v>
      </c>
      <c r="J53" s="104">
        <f>G53-E53</f>
        <v>-38650.560000000005</v>
      </c>
      <c r="K53" s="156">
        <f aca="true" t="shared" si="21" ref="K53:K72">G53/E53</f>
        <v>0.1819796862995752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-5275.890000000001</v>
      </c>
      <c r="T53" s="143">
        <f>G53/R53</f>
        <v>0.6197345726573654</v>
      </c>
      <c r="U53" s="103">
        <f>U54+U55+U56+U57+U58+U60+U62+U63+U64+U65+U66+U71+U72+U76+U59+U61</f>
        <v>3607.5</v>
      </c>
      <c r="V53" s="103">
        <f>V54+V55+V56+V57+V58+V60+V62+V63+V64+V65+V66+V71+V72+V76+V59+V61</f>
        <v>1652.6599999999996</v>
      </c>
      <c r="W53" s="103">
        <f>W54+W55+W56+W57+W58+W60+W62+W63+W64+W65+W66+W71+W72+W76</f>
        <v>-1944.8400000000004</v>
      </c>
      <c r="X53" s="143">
        <f>V53/U53</f>
        <v>0.45811781011781</v>
      </c>
      <c r="Y53" s="197">
        <f t="shared" si="16"/>
        <v>-0.06127195103255656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2" ref="H54:H78">G54-F54</f>
        <v>49.38</v>
      </c>
      <c r="I54" s="213">
        <f t="shared" si="20"/>
        <v>9.081833060556464</v>
      </c>
      <c r="J54" s="115">
        <f>G54-E54</f>
        <v>-2594.51</v>
      </c>
      <c r="K54" s="155">
        <f t="shared" si="21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242.31</v>
      </c>
      <c r="T54" s="155">
        <f>G54/R54</f>
        <v>-0.2970238732469757</v>
      </c>
      <c r="U54" s="107">
        <f>F54-лютий!F54</f>
        <v>0</v>
      </c>
      <c r="V54" s="110">
        <f>G54-лютий!G54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-1.3031135632954198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52.18</v>
      </c>
      <c r="H58" s="102">
        <f t="shared" si="22"/>
        <v>-96.25</v>
      </c>
      <c r="I58" s="213">
        <f t="shared" si="20"/>
        <v>0.35154618338610794</v>
      </c>
      <c r="J58" s="115">
        <f t="shared" si="24"/>
        <v>-691.82</v>
      </c>
      <c r="K58" s="155">
        <f t="shared" si="21"/>
        <v>0.07013440860215053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-225.57999999999998</v>
      </c>
      <c r="T58" s="155">
        <f t="shared" si="27"/>
        <v>0.18786002304147467</v>
      </c>
      <c r="U58" s="107">
        <f>F58-лютий!F58</f>
        <v>60</v>
      </c>
      <c r="V58" s="110">
        <f>G58-лютий!G58</f>
        <v>0</v>
      </c>
      <c r="W58" s="111">
        <f t="shared" si="23"/>
        <v>-60</v>
      </c>
      <c r="X58" s="155">
        <f t="shared" si="28"/>
        <v>0</v>
      </c>
      <c r="Y58" s="197">
        <f t="shared" si="16"/>
        <v>-0.8669952888072161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-11.58</v>
      </c>
      <c r="H59" s="102">
        <f t="shared" si="22"/>
        <v>-31.58</v>
      </c>
      <c r="I59" s="213">
        <f t="shared" si="20"/>
        <v>-0.579</v>
      </c>
      <c r="J59" s="115">
        <f t="shared" si="24"/>
        <v>-127.08</v>
      </c>
      <c r="K59" s="155">
        <f t="shared" si="21"/>
        <v>-0.10025974025974026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-12.09</v>
      </c>
      <c r="T59" s="155">
        <f t="shared" si="27"/>
        <v>-22.705882352941178</v>
      </c>
      <c r="U59" s="107">
        <f>F59-лютий!F59</f>
        <v>10</v>
      </c>
      <c r="V59" s="110">
        <f>G59-лютий!G59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-23.71638104060522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186.78</v>
      </c>
      <c r="H60" s="102">
        <f t="shared" si="22"/>
        <v>-97.22</v>
      </c>
      <c r="I60" s="213">
        <f t="shared" si="20"/>
        <v>0.6576760563380282</v>
      </c>
      <c r="J60" s="115">
        <f t="shared" si="24"/>
        <v>-1097.22</v>
      </c>
      <c r="K60" s="155">
        <f t="shared" si="21"/>
        <v>0.14546728971962616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-114.16999999999999</v>
      </c>
      <c r="T60" s="155">
        <f t="shared" si="27"/>
        <v>0.6206346569197542</v>
      </c>
      <c r="U60" s="107">
        <f>F60-лютий!F60</f>
        <v>100</v>
      </c>
      <c r="V60" s="110">
        <f>G60-лютий!G60</f>
        <v>9.590000000000003</v>
      </c>
      <c r="W60" s="111">
        <f t="shared" si="23"/>
        <v>-90.41</v>
      </c>
      <c r="X60" s="155">
        <f t="shared" si="28"/>
        <v>0.09590000000000004</v>
      </c>
      <c r="Y60" s="197">
        <f t="shared" si="16"/>
        <v>-0.4448017239156673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4150.11</v>
      </c>
      <c r="H62" s="102">
        <f t="shared" si="22"/>
        <v>-1539.8900000000003</v>
      </c>
      <c r="I62" s="213">
        <f t="shared" si="20"/>
        <v>0.7293690685413005</v>
      </c>
      <c r="J62" s="115">
        <f t="shared" si="24"/>
        <v>-17109.89</v>
      </c>
      <c r="K62" s="155">
        <f t="shared" si="21"/>
        <v>0.1952074317968015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565.1699999999996</v>
      </c>
      <c r="T62" s="155">
        <f t="shared" si="27"/>
        <v>1.1576511740782272</v>
      </c>
      <c r="U62" s="107">
        <f>F62-лютий!F62</f>
        <v>1800</v>
      </c>
      <c r="V62" s="110">
        <f>G62-лютий!G62</f>
        <v>194.6899999999996</v>
      </c>
      <c r="W62" s="111">
        <f t="shared" si="23"/>
        <v>-1605.3100000000004</v>
      </c>
      <c r="X62" s="155">
        <f t="shared" si="28"/>
        <v>0.10816111111111089</v>
      </c>
      <c r="Y62" s="197">
        <f t="shared" si="16"/>
        <v>0.10047305398557738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125.78</v>
      </c>
      <c r="H63" s="102">
        <f t="shared" si="22"/>
        <v>-59.22</v>
      </c>
      <c r="I63" s="213">
        <f t="shared" si="20"/>
        <v>0.6798918918918919</v>
      </c>
      <c r="J63" s="115">
        <f t="shared" si="24"/>
        <v>-641.22</v>
      </c>
      <c r="K63" s="155">
        <f t="shared" si="21"/>
        <v>0.16398956975228163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-9.419999999999987</v>
      </c>
      <c r="T63" s="155">
        <f t="shared" si="27"/>
        <v>0.9303254437869823</v>
      </c>
      <c r="U63" s="107">
        <f>F63-лютий!F63</f>
        <v>64</v>
      </c>
      <c r="V63" s="110">
        <f>G63-лютий!G63</f>
        <v>4.090000000000003</v>
      </c>
      <c r="W63" s="111">
        <f t="shared" si="23"/>
        <v>-59.91</v>
      </c>
      <c r="X63" s="155">
        <f t="shared" si="28"/>
        <v>0.06390625000000005</v>
      </c>
      <c r="Y63" s="197">
        <f t="shared" si="16"/>
        <v>-0.14989538884216547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6.7</v>
      </c>
      <c r="H64" s="102">
        <f t="shared" si="22"/>
        <v>-1.2999999999999998</v>
      </c>
      <c r="I64" s="213">
        <f t="shared" si="20"/>
        <v>0.8375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2.7</v>
      </c>
      <c r="T64" s="155">
        <f t="shared" si="27"/>
        <v>1.675</v>
      </c>
      <c r="U64" s="107">
        <f>F64-лютий!F64</f>
        <v>4</v>
      </c>
      <c r="V64" s="110">
        <f>G64-лютий!G64</f>
        <v>0</v>
      </c>
      <c r="W64" s="111">
        <f t="shared" si="23"/>
        <v>-4</v>
      </c>
      <c r="X64" s="155">
        <f t="shared" si="28"/>
        <v>0</v>
      </c>
      <c r="Y64" s="197">
        <f t="shared" si="16"/>
        <v>0.6132239382239382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111.07</v>
      </c>
      <c r="H66" s="102">
        <f t="shared" si="22"/>
        <v>-84.07</v>
      </c>
      <c r="I66" s="213">
        <f t="shared" si="20"/>
        <v>0.5691811007481808</v>
      </c>
      <c r="J66" s="115">
        <f t="shared" si="24"/>
        <v>-754.9300000000001</v>
      </c>
      <c r="K66" s="155">
        <f t="shared" si="21"/>
        <v>0.12825635103926097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-134.93</v>
      </c>
      <c r="T66" s="155">
        <f t="shared" si="27"/>
        <v>0.4515040650406504</v>
      </c>
      <c r="U66" s="107">
        <f>F66-лютий!F66</f>
        <v>74.49999999999999</v>
      </c>
      <c r="V66" s="110">
        <f>G66-лютий!G66</f>
        <v>4.189999999999998</v>
      </c>
      <c r="W66" s="111">
        <f t="shared" si="23"/>
        <v>-70.30999999999999</v>
      </c>
      <c r="X66" s="155">
        <f t="shared" si="28"/>
        <v>0.05624161073825502</v>
      </c>
      <c r="Y66" s="197">
        <f t="shared" si="16"/>
        <v>-0.5147765357047023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84.8</v>
      </c>
      <c r="H67" s="71">
        <f t="shared" si="22"/>
        <v>-75.61999999999999</v>
      </c>
      <c r="I67" s="209">
        <f t="shared" si="20"/>
        <v>0.5286123924697669</v>
      </c>
      <c r="J67" s="72">
        <f t="shared" si="24"/>
        <v>-643.4000000000001</v>
      </c>
      <c r="K67" s="75">
        <f t="shared" si="21"/>
        <v>0.1164515243065092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-136.14</v>
      </c>
      <c r="T67" s="204">
        <f t="shared" si="27"/>
        <v>0.3838146103014393</v>
      </c>
      <c r="U67" s="73">
        <f>F67-лютий!F67</f>
        <v>62.999999999999986</v>
      </c>
      <c r="V67" s="98">
        <f>G67-лютий!G67</f>
        <v>0.9099999999999966</v>
      </c>
      <c r="W67" s="74">
        <f t="shared" si="23"/>
        <v>-62.08999999999999</v>
      </c>
      <c r="X67" s="75">
        <f t="shared" si="28"/>
        <v>0.014444444444444393</v>
      </c>
      <c r="Y67" s="197">
        <f t="shared" si="16"/>
        <v>-0.5735622664569946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23.6</v>
      </c>
      <c r="H70" s="71">
        <f t="shared" si="22"/>
        <v>-11.019999999999996</v>
      </c>
      <c r="I70" s="209">
        <f t="shared" si="20"/>
        <v>0.6816868861929521</v>
      </c>
      <c r="J70" s="72">
        <f t="shared" si="24"/>
        <v>-113.20000000000002</v>
      </c>
      <c r="K70" s="75">
        <f t="shared" si="21"/>
        <v>0.17251461988304093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-1.3599999999999994</v>
      </c>
      <c r="T70" s="204">
        <f t="shared" si="27"/>
        <v>0.9455128205128205</v>
      </c>
      <c r="U70" s="73">
        <f>F70-лютий!F70</f>
        <v>11.399999999999999</v>
      </c>
      <c r="V70" s="98">
        <f>G70-лютий!G70</f>
        <v>0.45000000000000284</v>
      </c>
      <c r="W70" s="74">
        <f t="shared" si="23"/>
        <v>-10.949999999999996</v>
      </c>
      <c r="X70" s="75">
        <f t="shared" si="28"/>
        <v>0.03947368421052657</v>
      </c>
      <c r="Y70" s="197">
        <f t="shared" si="16"/>
        <v>-0.06467769787441946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1106.22</v>
      </c>
      <c r="H72" s="102">
        <f t="shared" si="22"/>
        <v>-822.4300000000001</v>
      </c>
      <c r="I72" s="213">
        <f t="shared" si="20"/>
        <v>0.5735721877997563</v>
      </c>
      <c r="J72" s="115">
        <f t="shared" si="24"/>
        <v>-7063.78</v>
      </c>
      <c r="K72" s="155">
        <f t="shared" si="21"/>
        <v>0.1354002447980416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-1969.51</v>
      </c>
      <c r="T72" s="155">
        <f t="shared" si="27"/>
        <v>0.3596609585366726</v>
      </c>
      <c r="U72" s="107">
        <f>F72-лютий!F72</f>
        <v>680</v>
      </c>
      <c r="V72" s="110">
        <f>G72-лютий!G72</f>
        <v>34.069999999999936</v>
      </c>
      <c r="W72" s="111">
        <f t="shared" si="23"/>
        <v>-645.9300000000001</v>
      </c>
      <c r="X72" s="155">
        <f t="shared" si="28"/>
        <v>0.050102941176470496</v>
      </c>
      <c r="Y72" s="197">
        <f t="shared" si="16"/>
        <v>-0.6506124211925692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257169.68999999994</v>
      </c>
      <c r="H79" s="103">
        <f>G79-F79</f>
        <v>-115025.86700000009</v>
      </c>
      <c r="I79" s="210">
        <f>G79/F79</f>
        <v>0.6909531432155165</v>
      </c>
      <c r="J79" s="104">
        <f>G79-E79</f>
        <v>-1370748.01</v>
      </c>
      <c r="K79" s="156">
        <f>G79/E79</f>
        <v>0.15797462611285568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-50259.27000000008</v>
      </c>
      <c r="T79" s="156">
        <f>G79/R79</f>
        <v>0.8365174510560096</v>
      </c>
      <c r="U79" s="103">
        <f>U8+U53+U77+U78</f>
        <v>123391.9</v>
      </c>
      <c r="V79" s="103">
        <f>V8+V53+V77+V78</f>
        <v>8327.240000000003</v>
      </c>
      <c r="W79" s="135">
        <f>V79-U79</f>
        <v>-115064.65999999999</v>
      </c>
      <c r="X79" s="156">
        <f>V79/U79</f>
        <v>0.06748611537710339</v>
      </c>
      <c r="Y79" s="197">
        <f t="shared" si="16"/>
        <v>-0.3271150144614514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1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806.33</v>
      </c>
      <c r="T88" s="147">
        <f t="shared" si="30"/>
        <v>7331.272727272728</v>
      </c>
      <c r="U88" s="112">
        <f>F88-лютий!F88</f>
        <v>0</v>
      </c>
      <c r="V88" s="118">
        <f>G88-лютий!G88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7325.943032344466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6000</v>
      </c>
      <c r="G90" s="126">
        <v>331.15</v>
      </c>
      <c r="H90" s="112">
        <f t="shared" si="31"/>
        <v>-5668.85</v>
      </c>
      <c r="I90" s="213">
        <f>G90/F90</f>
        <v>0.05519166666666666</v>
      </c>
      <c r="J90" s="117">
        <f t="shared" si="35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-883.09</v>
      </c>
      <c r="T90" s="147">
        <f t="shared" si="30"/>
        <v>0.2727220318882593</v>
      </c>
      <c r="U90" s="112">
        <f>F90-лютий!F90</f>
        <v>3000</v>
      </c>
      <c r="V90" s="118">
        <f>G90-лютий!G90</f>
        <v>0</v>
      </c>
      <c r="W90" s="117">
        <f t="shared" si="34"/>
        <v>-3000</v>
      </c>
      <c r="X90" s="147">
        <f>V90/U90</f>
        <v>0</v>
      </c>
      <c r="Y90" s="197">
        <f t="shared" si="16"/>
        <v>-0.9985221926180934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2</v>
      </c>
      <c r="H91" s="112">
        <f t="shared" si="31"/>
        <v>-4</v>
      </c>
      <c r="I91" s="213">
        <f>G91/F91</f>
        <v>0.3333333333333333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-1</v>
      </c>
      <c r="T91" s="147">
        <f t="shared" si="30"/>
        <v>0.6666666666666666</v>
      </c>
      <c r="U91" s="112">
        <f>F91-лютий!F91</f>
        <v>2</v>
      </c>
      <c r="V91" s="118">
        <f>G91-лютий!G91</f>
        <v>0</v>
      </c>
      <c r="W91" s="117">
        <f t="shared" si="34"/>
        <v>-2</v>
      </c>
      <c r="X91" s="147">
        <f>V91/U91</f>
        <v>0</v>
      </c>
      <c r="Y91" s="197">
        <f t="shared" si="16"/>
        <v>-0.5333333333333333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1334.04</v>
      </c>
      <c r="H92" s="129">
        <f t="shared" si="31"/>
        <v>-7493.389</v>
      </c>
      <c r="I92" s="216">
        <f>G92/F92</f>
        <v>0.15112441006322452</v>
      </c>
      <c r="J92" s="131">
        <f t="shared" si="35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-50.514740000000074</v>
      </c>
      <c r="T92" s="147">
        <f t="shared" si="30"/>
        <v>0.9635155342431603</v>
      </c>
      <c r="U92" s="129">
        <f>F92-лютий!F92</f>
        <v>4002</v>
      </c>
      <c r="V92" s="174">
        <f>G92-лютий!G92</f>
        <v>0</v>
      </c>
      <c r="W92" s="131">
        <f t="shared" si="34"/>
        <v>-4002</v>
      </c>
      <c r="X92" s="151">
        <f>V92/U92</f>
        <v>0</v>
      </c>
      <c r="Y92" s="197">
        <f t="shared" si="16"/>
        <v>-0.6827113559849023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0.02</v>
      </c>
      <c r="H93" s="112">
        <f t="shared" si="31"/>
        <v>-6.98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-8.76</v>
      </c>
      <c r="T93" s="147">
        <f t="shared" si="30"/>
        <v>0.0022779043280182236</v>
      </c>
      <c r="U93" s="112">
        <f>F93-лютий!F93</f>
        <v>4</v>
      </c>
      <c r="V93" s="118">
        <f>G93-лютий!G93</f>
        <v>0</v>
      </c>
      <c r="W93" s="117">
        <f t="shared" si="34"/>
        <v>-4</v>
      </c>
      <c r="X93" s="147"/>
      <c r="Y93" s="197">
        <f t="shared" si="16"/>
        <v>-0.872239077571514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2378.24</v>
      </c>
      <c r="H95" s="112">
        <f t="shared" si="31"/>
        <v>-441.5100000000002</v>
      </c>
      <c r="I95" s="213">
        <f>G95/F95</f>
        <v>0.8434222892100363</v>
      </c>
      <c r="J95" s="117">
        <f t="shared" si="35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160.28999999999996</v>
      </c>
      <c r="T95" s="147">
        <f t="shared" si="30"/>
        <v>1.0722694379945445</v>
      </c>
      <c r="U95" s="112">
        <f>F95-лютий!F95</f>
        <v>1</v>
      </c>
      <c r="V95" s="118">
        <f>G95-лютий!G95</f>
        <v>0</v>
      </c>
      <c r="W95" s="117">
        <f t="shared" si="34"/>
        <v>-1</v>
      </c>
      <c r="X95" s="147">
        <f>V95/U95</f>
        <v>0</v>
      </c>
      <c r="Y95" s="197">
        <f t="shared" si="16"/>
        <v>-0.05420150901277698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2378.2599999999998</v>
      </c>
      <c r="H97" s="129">
        <f t="shared" si="31"/>
        <v>-448.49000000000024</v>
      </c>
      <c r="I97" s="216">
        <f>G97/F97</f>
        <v>0.8413407623596002</v>
      </c>
      <c r="J97" s="131">
        <f t="shared" si="35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151.49999999999955</v>
      </c>
      <c r="T97" s="147">
        <f t="shared" si="30"/>
        <v>1.0680360703443565</v>
      </c>
      <c r="U97" s="129">
        <f>F97-лютий!F97</f>
        <v>5</v>
      </c>
      <c r="V97" s="174">
        <f>G97-лютий!G97</f>
        <v>0</v>
      </c>
      <c r="W97" s="131">
        <f t="shared" si="34"/>
        <v>-5</v>
      </c>
      <c r="X97" s="151">
        <f>V97/U97</f>
        <v>0</v>
      </c>
      <c r="Y97" s="197">
        <f t="shared" si="16"/>
        <v>-0.056888309945157145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3716.0899999999997</v>
      </c>
      <c r="H100" s="184">
        <f>G100-F100</f>
        <v>-7943.31422</v>
      </c>
      <c r="I100" s="217">
        <f>G100/F100</f>
        <v>0.3187204019932332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62.07999999999947</v>
      </c>
      <c r="T100" s="178">
        <f t="shared" si="30"/>
        <v>1.0169895539421072</v>
      </c>
      <c r="U100" s="183">
        <f>U86+U87+U92+U97+U98</f>
        <v>4008.76522</v>
      </c>
      <c r="V100" s="183">
        <f>V86+V87+V92+V97+V98</f>
        <v>0</v>
      </c>
      <c r="W100" s="177">
        <f>V100-U100</f>
        <v>-4008.76522</v>
      </c>
      <c r="X100" s="178">
        <f>V100/U100</f>
        <v>0</v>
      </c>
      <c r="Y100" s="197">
        <f>T100-Q100</f>
        <v>-0.5045011856814712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260885.77999999994</v>
      </c>
      <c r="H101" s="184">
        <f>G101-F101</f>
        <v>-122969.18122000011</v>
      </c>
      <c r="I101" s="217">
        <f>G101/F101</f>
        <v>0.6796467581683219</v>
      </c>
      <c r="J101" s="177">
        <f>G101-E101</f>
        <v>-1419617.3329999999</v>
      </c>
      <c r="K101" s="178">
        <f>G101/E101</f>
        <v>0.15524266392715688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-50197.190000000075</v>
      </c>
      <c r="T101" s="178">
        <f t="shared" si="30"/>
        <v>0.8386372934526114</v>
      </c>
      <c r="U101" s="184">
        <f>U79+U100</f>
        <v>127400.66522</v>
      </c>
      <c r="V101" s="184">
        <f>V79+V100</f>
        <v>8327.240000000003</v>
      </c>
      <c r="W101" s="177">
        <f>V101-U101</f>
        <v>-119073.42521999999</v>
      </c>
      <c r="X101" s="178">
        <f>V101/U101</f>
        <v>0.06536261004304986</v>
      </c>
      <c r="Y101" s="197">
        <f>T101-Q101</f>
        <v>-0.3336228058110229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20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5751.2933500000045</v>
      </c>
      <c r="H104" s="268"/>
      <c r="I104" s="268"/>
      <c r="J104" s="268"/>
      <c r="V104" s="267">
        <f>IF(W79&lt;0,ABS(W79/C103),0)</f>
        <v>5753.232999999999</v>
      </c>
    </row>
    <row r="105" spans="2:7" ht="30.75">
      <c r="B105" s="270" t="s">
        <v>163</v>
      </c>
      <c r="C105" s="271">
        <v>43160</v>
      </c>
      <c r="D105" s="267"/>
      <c r="E105" s="267">
        <v>4491.7</v>
      </c>
      <c r="F105" s="78"/>
      <c r="G105" s="4" t="s">
        <v>164</v>
      </c>
    </row>
    <row r="106" spans="3:10" ht="15">
      <c r="C106" s="271">
        <v>43159</v>
      </c>
      <c r="D106" s="267"/>
      <c r="E106" s="267">
        <v>14510.3</v>
      </c>
      <c r="F106" s="78"/>
      <c r="G106" s="465"/>
      <c r="H106" s="465"/>
      <c r="I106" s="273"/>
      <c r="J106" s="274"/>
    </row>
    <row r="107" spans="3:10" ht="15">
      <c r="C107" s="271">
        <v>43158</v>
      </c>
      <c r="D107" s="267"/>
      <c r="E107" s="267">
        <v>11132</v>
      </c>
      <c r="F107" s="78"/>
      <c r="G107" s="465"/>
      <c r="H107" s="465"/>
      <c r="I107" s="273"/>
      <c r="J107" s="276"/>
    </row>
    <row r="108" spans="3:10" ht="15">
      <c r="C108" s="271"/>
      <c r="D108" s="4"/>
      <c r="F108" s="278"/>
      <c r="G108" s="466"/>
      <c r="H108" s="466"/>
      <c r="I108" s="279"/>
      <c r="J108" s="274"/>
    </row>
    <row r="109" spans="2:10" ht="16.5">
      <c r="B109" s="467" t="s">
        <v>165</v>
      </c>
      <c r="C109" s="468"/>
      <c r="D109" s="280"/>
      <c r="E109" s="434">
        <v>1.88</v>
      </c>
      <c r="F109" s="282" t="s">
        <v>166</v>
      </c>
      <c r="G109" s="465"/>
      <c r="H109" s="465"/>
      <c r="I109" s="283"/>
      <c r="J109" s="274"/>
    </row>
    <row r="110" spans="4:10" ht="15">
      <c r="D110" s="4"/>
      <c r="F110" s="278"/>
      <c r="G110" s="465"/>
      <c r="H110" s="465"/>
      <c r="I110" s="278"/>
      <c r="J110" s="281"/>
    </row>
    <row r="111" spans="2:10" ht="15" customHeight="1" hidden="1">
      <c r="B111" s="464"/>
      <c r="C111" s="464"/>
      <c r="D111" s="285"/>
      <c r="E111" s="286"/>
      <c r="F111" s="278"/>
      <c r="G111" s="465"/>
      <c r="H111" s="465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319.26</v>
      </c>
      <c r="H112" s="278">
        <f t="shared" si="36"/>
        <v>-157.74</v>
      </c>
      <c r="I112" s="436">
        <f>G112/F112</f>
        <v>0.6693081761006289</v>
      </c>
      <c r="J112" s="278">
        <f t="shared" si="36"/>
        <v>-1775.74</v>
      </c>
      <c r="K112" s="436">
        <f>G112/E112</f>
        <v>0.15239140811455848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-120.88999999999997</v>
      </c>
      <c r="T112" s="436">
        <f>G112/R112</f>
        <v>0.7253436328524366</v>
      </c>
      <c r="U112" s="278">
        <f t="shared" si="36"/>
        <v>168</v>
      </c>
      <c r="V112" s="288">
        <f t="shared" si="36"/>
        <v>13.680000000000007</v>
      </c>
      <c r="W112" s="278">
        <f t="shared" si="36"/>
        <v>-154.32</v>
      </c>
      <c r="X112" s="436">
        <f>V112/U112</f>
        <v>0.08142857142857148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250995.42999999993</v>
      </c>
      <c r="H114" s="267">
        <f>H9+H15+H18+H19+H23+H54+H57+H59+H71+H77+H93+H95</f>
        <v>-113415.43899999998</v>
      </c>
      <c r="I114" s="163">
        <f>G114/F114</f>
        <v>0.688770427426521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13530.952220000001</v>
      </c>
      <c r="G115" s="289">
        <f>G55+G58+G60+G63+G64+G65+G72+G76+G88+G89+G90+G91+G98</f>
        <v>5615.82</v>
      </c>
      <c r="H115" s="267">
        <f>H55+H58+H60+H63+H64+H65+H72+H76+H88+H89+H90+H91+H98</f>
        <v>-7915.1322199999995</v>
      </c>
      <c r="I115" s="163">
        <f>G115/F115</f>
        <v>0.41503509203877736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4274.519999999999</v>
      </c>
      <c r="H116" s="267">
        <f>H56+H62+H66+H78</f>
        <v>-1638.6200000000003</v>
      </c>
      <c r="I116" s="163">
        <f>G116/F116</f>
        <v>0.7228849646718999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383854.96122</v>
      </c>
      <c r="G117" s="440">
        <f>G114+G115+G116</f>
        <v>260885.76999999993</v>
      </c>
      <c r="H117" s="439">
        <f>H114+H115+H116</f>
        <v>-122969.19121999998</v>
      </c>
      <c r="I117" s="441">
        <f>G117/F117</f>
        <v>0.6796467321168155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-0.009999999863794073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70687.473</v>
      </c>
      <c r="F124" s="295">
        <f t="shared" si="38"/>
        <v>31913.72422</v>
      </c>
      <c r="G124" s="295">
        <f t="shared" si="38"/>
        <v>5868.3499999999985</v>
      </c>
      <c r="H124" s="295">
        <f t="shared" si="38"/>
        <v>-26045.37422</v>
      </c>
      <c r="I124" s="447">
        <f t="shared" si="37"/>
        <v>0.18388170429580777</v>
      </c>
      <c r="J124" s="295">
        <f t="shared" si="38"/>
        <v>-64819.12300000001</v>
      </c>
      <c r="K124" s="447">
        <f>G124/F124</f>
        <v>0.18388170429580777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1698605.173</v>
      </c>
      <c r="F125" s="295">
        <f t="shared" si="39"/>
        <v>404109.28122000006</v>
      </c>
      <c r="G125" s="295">
        <f t="shared" si="39"/>
        <v>263038.0399999999</v>
      </c>
      <c r="H125" s="295">
        <f t="shared" si="39"/>
        <v>-141071.2412200001</v>
      </c>
      <c r="I125" s="447">
        <f t="shared" si="37"/>
        <v>0.6509081880175874</v>
      </c>
      <c r="J125" s="295">
        <f t="shared" si="39"/>
        <v>-1435567.133</v>
      </c>
      <c r="K125" s="447">
        <f>G125/F125</f>
        <v>0.6509081880175874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3198280.3729999997</v>
      </c>
      <c r="F130" s="314">
        <f t="shared" si="40"/>
        <v>726196.01122</v>
      </c>
      <c r="G130" s="314">
        <f t="shared" si="40"/>
        <v>263038.0399999999</v>
      </c>
      <c r="H130" s="314">
        <f t="shared" si="40"/>
        <v>-463157.97122000006</v>
      </c>
      <c r="I130" s="449">
        <f t="shared" si="37"/>
        <v>0.3622135565824706</v>
      </c>
      <c r="J130" s="314">
        <f t="shared" si="40"/>
        <v>-2935242.3329999996</v>
      </c>
      <c r="K130" s="449">
        <f>G130/E130</f>
        <v>0.08224358383979613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13.23</v>
      </c>
      <c r="H140" s="333">
        <f t="shared" si="43"/>
        <v>-14.77</v>
      </c>
      <c r="I140" s="442">
        <f t="shared" si="43"/>
        <v>0.47250000000000003</v>
      </c>
      <c r="J140" s="333">
        <f t="shared" si="43"/>
        <v>-144.77</v>
      </c>
      <c r="K140" s="442">
        <f t="shared" si="43"/>
        <v>0.08373417721518987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-58.849999999999994</v>
      </c>
      <c r="T140" s="442">
        <f t="shared" si="43"/>
        <v>0.18354605993340734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-0.8471127789446096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52.18</v>
      </c>
      <c r="H142" s="323">
        <f t="shared" si="43"/>
        <v>-96.25</v>
      </c>
      <c r="I142" s="357">
        <f t="shared" si="43"/>
        <v>0.35154618338610794</v>
      </c>
      <c r="J142" s="323">
        <f t="shared" si="43"/>
        <v>-691.82</v>
      </c>
      <c r="K142" s="357">
        <f t="shared" si="43"/>
        <v>0.07013440860215053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-225.57999999999998</v>
      </c>
      <c r="T142" s="357">
        <f t="shared" si="43"/>
        <v>0.18786002304147467</v>
      </c>
      <c r="U142" s="323">
        <f t="shared" si="43"/>
        <v>60</v>
      </c>
      <c r="V142" s="323">
        <f t="shared" si="43"/>
        <v>0</v>
      </c>
      <c r="W142" s="323">
        <f t="shared" si="43"/>
        <v>-60</v>
      </c>
      <c r="X142" s="357">
        <f t="shared" si="43"/>
        <v>0</v>
      </c>
      <c r="Y142" s="446">
        <f t="shared" si="42"/>
        <v>-0.8669952888072161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-11.58</v>
      </c>
      <c r="H143" s="323">
        <f t="shared" si="43"/>
        <v>-31.58</v>
      </c>
      <c r="I143" s="357">
        <f t="shared" si="43"/>
        <v>-0.579</v>
      </c>
      <c r="J143" s="323">
        <f t="shared" si="43"/>
        <v>-127.08</v>
      </c>
      <c r="K143" s="357">
        <f t="shared" si="43"/>
        <v>-0.10025974025974026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-12.09</v>
      </c>
      <c r="T143" s="357">
        <f t="shared" si="43"/>
        <v>-22.705882352941178</v>
      </c>
      <c r="U143" s="323">
        <f t="shared" si="43"/>
        <v>10</v>
      </c>
      <c r="V143" s="323">
        <f t="shared" si="43"/>
        <v>0</v>
      </c>
      <c r="W143" s="323">
        <f t="shared" si="43"/>
        <v>-10</v>
      </c>
      <c r="X143" s="357">
        <f t="shared" si="43"/>
        <v>0</v>
      </c>
      <c r="Y143" s="446">
        <f t="shared" si="42"/>
        <v>-23.71638104060522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0.11</v>
      </c>
      <c r="H146" s="345">
        <f t="shared" si="45"/>
        <v>0.11</v>
      </c>
      <c r="I146" s="444" t="e">
        <f t="shared" si="45"/>
        <v>#DIV/0!</v>
      </c>
      <c r="J146" s="345">
        <f t="shared" si="45"/>
        <v>0.11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5.44</v>
      </c>
      <c r="T146" s="444">
        <f t="shared" si="45"/>
        <v>-0.020637898686679174</v>
      </c>
      <c r="U146" s="345">
        <f t="shared" si="45"/>
        <v>0</v>
      </c>
      <c r="V146" s="345">
        <f t="shared" si="45"/>
        <v>0</v>
      </c>
      <c r="W146" s="345">
        <f t="shared" si="45"/>
        <v>0</v>
      </c>
      <c r="X146" s="444">
        <f t="shared" si="45"/>
        <v>0</v>
      </c>
      <c r="Y146" s="446">
        <f t="shared" si="42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254.94000000000003</v>
      </c>
      <c r="H147" s="351">
        <f>SUM(H138:H146)</f>
        <v>-76.55999999999997</v>
      </c>
      <c r="I147" s="189">
        <f>G147/F147</f>
        <v>0.7690497737556562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-226.87999999999997</v>
      </c>
      <c r="T147" s="189">
        <f>G147/R147</f>
        <v>0.5291187580424226</v>
      </c>
      <c r="U147" s="351">
        <f>SUM(U138:U146)</f>
        <v>87.9</v>
      </c>
      <c r="V147" s="351">
        <f>SUM(V138:V146)</f>
        <v>0</v>
      </c>
      <c r="W147" s="351">
        <f>SUM(W138:W146)</f>
        <v>-87.9</v>
      </c>
      <c r="X147" s="189">
        <f>V147/U147</f>
        <v>0</v>
      </c>
      <c r="Y147" s="189">
        <f t="shared" si="42"/>
        <v>-0.5239845899880053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186.78</v>
      </c>
      <c r="H150" s="323">
        <f t="shared" si="46"/>
        <v>-97.22</v>
      </c>
      <c r="I150" s="357">
        <f t="shared" si="46"/>
        <v>0.6576760563380282</v>
      </c>
      <c r="J150" s="323">
        <f t="shared" si="46"/>
        <v>-1097.22</v>
      </c>
      <c r="K150" s="357">
        <f t="shared" si="46"/>
        <v>0.14546728971962616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-114.16999999999999</v>
      </c>
      <c r="T150" s="357">
        <f t="shared" si="46"/>
        <v>0.6206346569197542</v>
      </c>
      <c r="U150" s="323">
        <f t="shared" si="46"/>
        <v>100</v>
      </c>
      <c r="V150" s="323">
        <f t="shared" si="46"/>
        <v>9.590000000000003</v>
      </c>
      <c r="W150" s="323">
        <f t="shared" si="46"/>
        <v>-90.41</v>
      </c>
      <c r="X150" s="357">
        <f t="shared" si="46"/>
        <v>0.09590000000000004</v>
      </c>
      <c r="Y150" s="446">
        <f t="shared" si="42"/>
        <v>-0.4448017239156673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4150.11</v>
      </c>
      <c r="H152" s="360">
        <f t="shared" si="46"/>
        <v>-1539.8900000000003</v>
      </c>
      <c r="I152" s="362">
        <f t="shared" si="46"/>
        <v>0.7293690685413005</v>
      </c>
      <c r="J152" s="360">
        <f t="shared" si="46"/>
        <v>-17109.89</v>
      </c>
      <c r="K152" s="362">
        <f t="shared" si="46"/>
        <v>0.1952074317968015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565.1699999999996</v>
      </c>
      <c r="T152" s="362">
        <f t="shared" si="46"/>
        <v>1.1576511740782272</v>
      </c>
      <c r="U152" s="360">
        <f t="shared" si="46"/>
        <v>1800</v>
      </c>
      <c r="V152" s="360">
        <f t="shared" si="46"/>
        <v>194.6899999999996</v>
      </c>
      <c r="W152" s="360">
        <f t="shared" si="46"/>
        <v>-1605.3100000000004</v>
      </c>
      <c r="X152" s="362">
        <f t="shared" si="46"/>
        <v>0.10816111111111089</v>
      </c>
      <c r="Y152" s="446">
        <f t="shared" si="42"/>
        <v>0.10047305398557738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125.78</v>
      </c>
      <c r="H153" s="360">
        <f t="shared" si="46"/>
        <v>-59.22</v>
      </c>
      <c r="I153" s="362">
        <f t="shared" si="46"/>
        <v>0.6798918918918919</v>
      </c>
      <c r="J153" s="360">
        <f t="shared" si="46"/>
        <v>-641.22</v>
      </c>
      <c r="K153" s="362">
        <f t="shared" si="46"/>
        <v>0.16398956975228163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-9.419999999999987</v>
      </c>
      <c r="T153" s="362">
        <f t="shared" si="46"/>
        <v>0.9303254437869823</v>
      </c>
      <c r="U153" s="360">
        <f t="shared" si="46"/>
        <v>64</v>
      </c>
      <c r="V153" s="360">
        <f t="shared" si="46"/>
        <v>4.090000000000003</v>
      </c>
      <c r="W153" s="360">
        <f t="shared" si="46"/>
        <v>-59.91</v>
      </c>
      <c r="X153" s="362">
        <f t="shared" si="46"/>
        <v>0.06390625000000005</v>
      </c>
      <c r="Y153" s="446">
        <f t="shared" si="42"/>
        <v>-0.14989538884216547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6.7</v>
      </c>
      <c r="H154" s="360">
        <f t="shared" si="46"/>
        <v>-1.2999999999999998</v>
      </c>
      <c r="I154" s="362">
        <f t="shared" si="46"/>
        <v>0.8375</v>
      </c>
      <c r="J154" s="360">
        <f t="shared" si="46"/>
        <v>-37.3</v>
      </c>
      <c r="K154" s="362">
        <f t="shared" si="46"/>
        <v>0.15227272727272728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2.7</v>
      </c>
      <c r="T154" s="362">
        <f t="shared" si="46"/>
        <v>1.675</v>
      </c>
      <c r="U154" s="360">
        <f t="shared" si="46"/>
        <v>4</v>
      </c>
      <c r="V154" s="360">
        <f t="shared" si="46"/>
        <v>0</v>
      </c>
      <c r="W154" s="360">
        <f t="shared" si="46"/>
        <v>-4</v>
      </c>
      <c r="X154" s="362">
        <f t="shared" si="46"/>
        <v>0</v>
      </c>
      <c r="Y154" s="446">
        <f t="shared" si="42"/>
        <v>0.6132239382239382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4469.369999999999</v>
      </c>
      <c r="H155" s="351">
        <f t="shared" si="47"/>
        <v>-1697.6300000000003</v>
      </c>
      <c r="I155" s="189">
        <f>G155/F155</f>
        <v>0.724723528457921</v>
      </c>
      <c r="J155" s="351">
        <f t="shared" si="47"/>
        <v>-18885.63</v>
      </c>
      <c r="K155" s="189">
        <f>G155/E155</f>
        <v>0.19136673089274242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444.2799999999997</v>
      </c>
      <c r="T155" s="189">
        <f>G155/R155</f>
        <v>1.1103776561517877</v>
      </c>
      <c r="U155" s="351">
        <f t="shared" si="47"/>
        <v>1968</v>
      </c>
      <c r="V155" s="351">
        <f t="shared" si="47"/>
        <v>208.3699999999996</v>
      </c>
      <c r="W155" s="351">
        <f t="shared" si="47"/>
        <v>-1759.6300000000006</v>
      </c>
      <c r="X155" s="189">
        <f>V155/U155</f>
        <v>0.1058790650406502</v>
      </c>
      <c r="Y155" s="189">
        <f t="shared" si="42"/>
        <v>0.053118625652207374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1106.22</v>
      </c>
      <c r="H159" s="348">
        <f t="shared" si="48"/>
        <v>-822.4300000000001</v>
      </c>
      <c r="I159" s="347">
        <f t="shared" si="48"/>
        <v>0.5735721877997563</v>
      </c>
      <c r="J159" s="348">
        <f t="shared" si="48"/>
        <v>-7063.78</v>
      </c>
      <c r="K159" s="347">
        <f t="shared" si="48"/>
        <v>0.1354002447980416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-1969.51</v>
      </c>
      <c r="T159" s="347">
        <f t="shared" si="48"/>
        <v>0.3596609585366726</v>
      </c>
      <c r="U159" s="348">
        <f t="shared" si="48"/>
        <v>680</v>
      </c>
      <c r="V159" s="348">
        <f t="shared" si="48"/>
        <v>34.069999999999936</v>
      </c>
      <c r="W159" s="348">
        <f t="shared" si="48"/>
        <v>-645.9300000000001</v>
      </c>
      <c r="X159" s="347">
        <f t="shared" si="48"/>
        <v>0.050102941176470496</v>
      </c>
      <c r="Y159" s="189">
        <f t="shared" si="42"/>
        <v>-0.6506124211925692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1106.22</v>
      </c>
      <c r="H161" s="351">
        <f t="shared" si="50"/>
        <v>-822.4300000000001</v>
      </c>
      <c r="I161" s="189">
        <f>G161/F161</f>
        <v>0.5735721877997563</v>
      </c>
      <c r="J161" s="351">
        <f t="shared" si="50"/>
        <v>-7238.179999999999</v>
      </c>
      <c r="K161" s="189">
        <f>G161/E161</f>
        <v>0.13257034657974212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-2002.4</v>
      </c>
      <c r="T161" s="189">
        <f>G161/R161</f>
        <v>0.35585565299071614</v>
      </c>
      <c r="U161" s="351">
        <f t="shared" si="50"/>
        <v>680</v>
      </c>
      <c r="V161" s="351">
        <f t="shared" si="50"/>
        <v>34.069999999999936</v>
      </c>
      <c r="W161" s="351">
        <f t="shared" si="50"/>
        <v>-645.9300000000001</v>
      </c>
      <c r="X161" s="189">
        <f>V161/U161</f>
        <v>0.050102941176470496</v>
      </c>
      <c r="Y161" s="189">
        <f t="shared" si="42"/>
        <v>-0.658155599758673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89" sqref="B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87" t="s">
        <v>213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186"/>
    </row>
    <row r="2" spans="2:25" s="1" customFormat="1" ht="15.75" customHeight="1">
      <c r="B2" s="488"/>
      <c r="C2" s="488"/>
      <c r="D2" s="488"/>
      <c r="E2" s="488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89"/>
      <c r="B3" s="491"/>
      <c r="C3" s="492" t="s">
        <v>0</v>
      </c>
      <c r="D3" s="493" t="s">
        <v>131</v>
      </c>
      <c r="E3" s="493" t="s">
        <v>131</v>
      </c>
      <c r="F3" s="25"/>
      <c r="G3" s="494" t="s">
        <v>26</v>
      </c>
      <c r="H3" s="495"/>
      <c r="I3" s="495"/>
      <c r="J3" s="495"/>
      <c r="K3" s="49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97" t="s">
        <v>141</v>
      </c>
      <c r="V3" s="498" t="s">
        <v>136</v>
      </c>
      <c r="W3" s="498"/>
      <c r="X3" s="498"/>
      <c r="Y3" s="194"/>
    </row>
    <row r="4" spans="1:24" ht="22.5" customHeight="1">
      <c r="A4" s="489"/>
      <c r="B4" s="491"/>
      <c r="C4" s="492"/>
      <c r="D4" s="493"/>
      <c r="E4" s="493"/>
      <c r="F4" s="481" t="s">
        <v>139</v>
      </c>
      <c r="G4" s="483" t="s">
        <v>31</v>
      </c>
      <c r="H4" s="471" t="s">
        <v>129</v>
      </c>
      <c r="I4" s="485" t="s">
        <v>130</v>
      </c>
      <c r="J4" s="471" t="s">
        <v>132</v>
      </c>
      <c r="K4" s="485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5"/>
      <c r="V4" s="469" t="s">
        <v>214</v>
      </c>
      <c r="W4" s="471" t="s">
        <v>44</v>
      </c>
      <c r="X4" s="473" t="s">
        <v>43</v>
      </c>
    </row>
    <row r="5" spans="1:24" ht="67.5" customHeight="1">
      <c r="A5" s="490"/>
      <c r="B5" s="491"/>
      <c r="C5" s="492"/>
      <c r="D5" s="493"/>
      <c r="E5" s="493"/>
      <c r="F5" s="482"/>
      <c r="G5" s="484"/>
      <c r="H5" s="472"/>
      <c r="I5" s="486"/>
      <c r="J5" s="472"/>
      <c r="K5" s="486"/>
      <c r="L5" s="474" t="s">
        <v>135</v>
      </c>
      <c r="M5" s="475"/>
      <c r="N5" s="476"/>
      <c r="O5" s="477" t="s">
        <v>210</v>
      </c>
      <c r="P5" s="478"/>
      <c r="Q5" s="479"/>
      <c r="R5" s="480" t="s">
        <v>209</v>
      </c>
      <c r="S5" s="480"/>
      <c r="T5" s="480"/>
      <c r="U5" s="486"/>
      <c r="V5" s="470"/>
      <c r="W5" s="472"/>
      <c r="X5" s="473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>
      <c r="C106" s="271">
        <v>43158</v>
      </c>
      <c r="D106" s="267"/>
      <c r="E106" s="267">
        <v>11132</v>
      </c>
      <c r="F106" s="78"/>
      <c r="G106" s="465"/>
      <c r="H106" s="465"/>
      <c r="I106" s="273"/>
      <c r="J106" s="274"/>
    </row>
    <row r="107" spans="3:10" ht="15">
      <c r="C107" s="271">
        <v>43157</v>
      </c>
      <c r="D107" s="267"/>
      <c r="E107" s="267">
        <v>4296.6</v>
      </c>
      <c r="F107" s="78"/>
      <c r="G107" s="465"/>
      <c r="H107" s="465"/>
      <c r="I107" s="273"/>
      <c r="J107" s="276"/>
    </row>
    <row r="108" spans="3:10" ht="15">
      <c r="C108" s="271"/>
      <c r="D108" s="4"/>
      <c r="F108" s="278"/>
      <c r="G108" s="466"/>
      <c r="H108" s="466"/>
      <c r="I108" s="279"/>
      <c r="J108" s="274"/>
    </row>
    <row r="109" spans="2:10" ht="16.5">
      <c r="B109" s="467" t="s">
        <v>165</v>
      </c>
      <c r="C109" s="468"/>
      <c r="D109" s="280"/>
      <c r="E109" s="434">
        <v>144.8304</v>
      </c>
      <c r="F109" s="282" t="s">
        <v>166</v>
      </c>
      <c r="G109" s="465"/>
      <c r="H109" s="465"/>
      <c r="I109" s="283"/>
      <c r="J109" s="274"/>
    </row>
    <row r="110" spans="4:10" ht="15">
      <c r="D110" s="4"/>
      <c r="F110" s="278"/>
      <c r="G110" s="465"/>
      <c r="H110" s="465"/>
      <c r="I110" s="278"/>
      <c r="J110" s="281"/>
    </row>
    <row r="111" spans="2:10" ht="15" customHeight="1" hidden="1">
      <c r="B111" s="464"/>
      <c r="C111" s="464"/>
      <c r="D111" s="285"/>
      <c r="E111" s="286"/>
      <c r="F111" s="278"/>
      <c r="G111" s="465"/>
      <c r="H111" s="465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87" t="s">
        <v>128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186"/>
    </row>
    <row r="2" spans="2:25" s="1" customFormat="1" ht="15.75" customHeight="1">
      <c r="B2" s="488"/>
      <c r="C2" s="488"/>
      <c r="D2" s="488"/>
      <c r="E2" s="488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89"/>
      <c r="B3" s="491"/>
      <c r="C3" s="492" t="s">
        <v>0</v>
      </c>
      <c r="D3" s="502" t="s">
        <v>131</v>
      </c>
      <c r="E3" s="493" t="s">
        <v>131</v>
      </c>
      <c r="F3" s="25"/>
      <c r="G3" s="494" t="s">
        <v>26</v>
      </c>
      <c r="H3" s="495"/>
      <c r="I3" s="495"/>
      <c r="J3" s="495"/>
      <c r="K3" s="49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97" t="s">
        <v>140</v>
      </c>
      <c r="V3" s="498" t="s">
        <v>124</v>
      </c>
      <c r="W3" s="498"/>
      <c r="X3" s="498"/>
      <c r="Y3" s="194"/>
    </row>
    <row r="4" spans="1:24" ht="22.5" customHeight="1">
      <c r="A4" s="489"/>
      <c r="B4" s="491"/>
      <c r="C4" s="492"/>
      <c r="D4" s="503"/>
      <c r="E4" s="493"/>
      <c r="F4" s="481" t="s">
        <v>138</v>
      </c>
      <c r="G4" s="483" t="s">
        <v>31</v>
      </c>
      <c r="H4" s="471" t="s">
        <v>122</v>
      </c>
      <c r="I4" s="485" t="s">
        <v>123</v>
      </c>
      <c r="J4" s="471" t="s">
        <v>132</v>
      </c>
      <c r="K4" s="485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5"/>
      <c r="V4" s="469" t="s">
        <v>137</v>
      </c>
      <c r="W4" s="471" t="s">
        <v>44</v>
      </c>
      <c r="X4" s="473" t="s">
        <v>43</v>
      </c>
    </row>
    <row r="5" spans="1:24" ht="67.5" customHeight="1">
      <c r="A5" s="490"/>
      <c r="B5" s="491"/>
      <c r="C5" s="492"/>
      <c r="D5" s="504"/>
      <c r="E5" s="493"/>
      <c r="F5" s="482"/>
      <c r="G5" s="484"/>
      <c r="H5" s="472"/>
      <c r="I5" s="486"/>
      <c r="J5" s="472"/>
      <c r="K5" s="486"/>
      <c r="L5" s="474" t="s">
        <v>109</v>
      </c>
      <c r="M5" s="475"/>
      <c r="N5" s="476"/>
      <c r="O5" s="499" t="s">
        <v>125</v>
      </c>
      <c r="P5" s="500"/>
      <c r="Q5" s="501"/>
      <c r="R5" s="480" t="s">
        <v>127</v>
      </c>
      <c r="S5" s="480"/>
      <c r="T5" s="480"/>
      <c r="U5" s="486"/>
      <c r="V5" s="470"/>
      <c r="W5" s="472"/>
      <c r="X5" s="473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5"/>
      <c r="H106" s="465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/>
      <c r="G107" s="465"/>
      <c r="H107" s="465"/>
      <c r="I107" s="273"/>
      <c r="J107" s="276"/>
      <c r="Y107" s="199"/>
    </row>
    <row r="108" spans="3:25" ht="15">
      <c r="C108" s="271"/>
      <c r="D108" s="4"/>
      <c r="F108" s="278"/>
      <c r="G108" s="466"/>
      <c r="H108" s="466"/>
      <c r="I108" s="279"/>
      <c r="J108" s="274"/>
      <c r="Y108" s="199"/>
    </row>
    <row r="109" spans="2:25" ht="16.5">
      <c r="B109" s="467" t="s">
        <v>165</v>
      </c>
      <c r="C109" s="467"/>
      <c r="D109" s="280"/>
      <c r="E109" s="280">
        <f>3396166.95/1000</f>
        <v>3396.1669500000003</v>
      </c>
      <c r="F109" s="282" t="s">
        <v>166</v>
      </c>
      <c r="G109" s="465"/>
      <c r="H109" s="465"/>
      <c r="I109" s="283"/>
      <c r="J109" s="274"/>
      <c r="Y109" s="199"/>
    </row>
    <row r="110" spans="4:25" ht="15" hidden="1">
      <c r="D110" s="4"/>
      <c r="F110" s="278"/>
      <c r="G110" s="465"/>
      <c r="H110" s="465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8"/>
  <sheetViews>
    <sheetView zoomScale="89" zoomScaleNormal="89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C64" sqref="AC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0" style="4" hidden="1" customWidth="1"/>
    <col min="26" max="16384" width="9.125" style="4" customWidth="1"/>
  </cols>
  <sheetData>
    <row r="1" spans="1:24" s="1" customFormat="1" ht="26.25" customHeight="1">
      <c r="A1" s="487" t="s">
        <v>142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186"/>
    </row>
    <row r="2" spans="2:24" s="1" customFormat="1" ht="15.75" customHeight="1">
      <c r="B2" s="488"/>
      <c r="C2" s="488"/>
      <c r="D2" s="488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89"/>
      <c r="B3" s="491"/>
      <c r="C3" s="492" t="s">
        <v>0</v>
      </c>
      <c r="D3" s="493" t="s">
        <v>143</v>
      </c>
      <c r="E3" s="25"/>
      <c r="F3" s="494" t="s">
        <v>26</v>
      </c>
      <c r="G3" s="495"/>
      <c r="H3" s="495"/>
      <c r="I3" s="495"/>
      <c r="J3" s="496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5" t="s">
        <v>144</v>
      </c>
      <c r="U3" s="498" t="s">
        <v>145</v>
      </c>
      <c r="V3" s="498"/>
      <c r="W3" s="498"/>
      <c r="X3" s="194"/>
    </row>
    <row r="4" spans="1:23" ht="22.5" customHeight="1">
      <c r="A4" s="489"/>
      <c r="B4" s="491"/>
      <c r="C4" s="492"/>
      <c r="D4" s="493"/>
      <c r="E4" s="481" t="s">
        <v>146</v>
      </c>
      <c r="F4" s="483" t="s">
        <v>31</v>
      </c>
      <c r="G4" s="471" t="s">
        <v>147</v>
      </c>
      <c r="H4" s="485" t="s">
        <v>148</v>
      </c>
      <c r="I4" s="471" t="s">
        <v>149</v>
      </c>
      <c r="J4" s="485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5"/>
      <c r="U4" s="469" t="s">
        <v>152</v>
      </c>
      <c r="V4" s="471" t="s">
        <v>44</v>
      </c>
      <c r="W4" s="473" t="s">
        <v>43</v>
      </c>
    </row>
    <row r="5" spans="1:23" ht="67.5" customHeight="1">
      <c r="A5" s="490"/>
      <c r="B5" s="491"/>
      <c r="C5" s="492"/>
      <c r="D5" s="493"/>
      <c r="E5" s="482"/>
      <c r="F5" s="484"/>
      <c r="G5" s="472"/>
      <c r="H5" s="486"/>
      <c r="I5" s="472"/>
      <c r="J5" s="486"/>
      <c r="K5" s="474" t="s">
        <v>109</v>
      </c>
      <c r="L5" s="475"/>
      <c r="M5" s="476"/>
      <c r="N5" s="477" t="s">
        <v>153</v>
      </c>
      <c r="O5" s="478"/>
      <c r="P5" s="479"/>
      <c r="Q5" s="480" t="s">
        <v>154</v>
      </c>
      <c r="R5" s="480"/>
      <c r="S5" s="480"/>
      <c r="T5" s="486"/>
      <c r="U5" s="470"/>
      <c r="V5" s="472"/>
      <c r="W5" s="473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5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 hidden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06"/>
      <c r="H104" s="506"/>
      <c r="I104" s="506"/>
      <c r="J104" s="506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07"/>
      <c r="V105" s="507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5"/>
      <c r="H106" s="465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07"/>
      <c r="V106" s="507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5"/>
      <c r="H107" s="465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07"/>
      <c r="V107" s="507"/>
      <c r="X107" s="197"/>
      <c r="Y107" s="260">
        <f t="shared" si="3"/>
        <v>0</v>
      </c>
    </row>
    <row r="108" spans="3:25" ht="15.75" customHeight="1" hidden="1">
      <c r="C108" s="271"/>
      <c r="F108" s="278"/>
      <c r="G108" s="466"/>
      <c r="H108" s="466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67" t="s">
        <v>165</v>
      </c>
      <c r="C109" s="468"/>
      <c r="D109" s="280">
        <f>3396166.95/1000</f>
        <v>3396.1669500000003</v>
      </c>
      <c r="E109" s="281"/>
      <c r="F109" s="282" t="s">
        <v>166</v>
      </c>
      <c r="G109" s="465"/>
      <c r="H109" s="465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5"/>
      <c r="H110" s="465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4" t="s">
        <v>167</v>
      </c>
      <c r="C111" s="508"/>
      <c r="D111" s="285">
        <v>0</v>
      </c>
      <c r="E111" s="286" t="s">
        <v>24</v>
      </c>
      <c r="F111" s="278"/>
      <c r="G111" s="465"/>
      <c r="H111" s="465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09"/>
      <c r="V113" s="509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B42">
      <selection activeCell="Z48" sqref="Z4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87" t="s">
        <v>185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227"/>
      <c r="S1" s="372"/>
    </row>
    <row r="2" spans="2:19" s="1" customFormat="1" ht="15.75" customHeight="1">
      <c r="B2" s="488"/>
      <c r="C2" s="488"/>
      <c r="D2" s="488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89"/>
      <c r="B3" s="491"/>
      <c r="C3" s="492" t="s">
        <v>0</v>
      </c>
      <c r="D3" s="493" t="s">
        <v>186</v>
      </c>
      <c r="E3" s="25"/>
      <c r="F3" s="494" t="s">
        <v>26</v>
      </c>
      <c r="G3" s="495"/>
      <c r="H3" s="495"/>
      <c r="I3" s="495"/>
      <c r="J3" s="496"/>
      <c r="K3" s="64"/>
      <c r="L3" s="64"/>
      <c r="M3" s="64"/>
      <c r="N3" s="505" t="s">
        <v>187</v>
      </c>
      <c r="O3" s="498" t="s">
        <v>145</v>
      </c>
      <c r="P3" s="498"/>
      <c r="Q3" s="498"/>
      <c r="R3" s="498"/>
      <c r="S3" s="498"/>
    </row>
    <row r="4" spans="1:19" ht="22.5" customHeight="1">
      <c r="A4" s="489"/>
      <c r="B4" s="491"/>
      <c r="C4" s="492"/>
      <c r="D4" s="493"/>
      <c r="E4" s="481" t="s">
        <v>146</v>
      </c>
      <c r="F4" s="510" t="s">
        <v>31</v>
      </c>
      <c r="G4" s="471" t="s">
        <v>188</v>
      </c>
      <c r="H4" s="485" t="s">
        <v>189</v>
      </c>
      <c r="I4" s="471" t="s">
        <v>190</v>
      </c>
      <c r="J4" s="485" t="s">
        <v>191</v>
      </c>
      <c r="K4" s="65" t="s">
        <v>192</v>
      </c>
      <c r="L4" s="142" t="s">
        <v>96</v>
      </c>
      <c r="M4" s="66" t="s">
        <v>53</v>
      </c>
      <c r="N4" s="485"/>
      <c r="O4" s="469" t="s">
        <v>193</v>
      </c>
      <c r="P4" s="471" t="s">
        <v>44</v>
      </c>
      <c r="Q4" s="473" t="s">
        <v>43</v>
      </c>
      <c r="R4" s="375" t="s">
        <v>194</v>
      </c>
      <c r="S4" s="376" t="s">
        <v>53</v>
      </c>
    </row>
    <row r="5" spans="1:19" ht="67.5" customHeight="1">
      <c r="A5" s="490"/>
      <c r="B5" s="491"/>
      <c r="C5" s="492"/>
      <c r="D5" s="493"/>
      <c r="E5" s="482"/>
      <c r="F5" s="511"/>
      <c r="G5" s="472"/>
      <c r="H5" s="486"/>
      <c r="I5" s="472"/>
      <c r="J5" s="486"/>
      <c r="K5" s="474" t="s">
        <v>195</v>
      </c>
      <c r="L5" s="475"/>
      <c r="M5" s="476"/>
      <c r="N5" s="486"/>
      <c r="O5" s="470"/>
      <c r="P5" s="472"/>
      <c r="Q5" s="473"/>
      <c r="R5" s="474" t="s">
        <v>196</v>
      </c>
      <c r="S5" s="476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30.75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06"/>
      <c r="H89" s="506"/>
      <c r="I89" s="506"/>
      <c r="J89" s="506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07"/>
      <c r="P90" s="507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5"/>
      <c r="H91" s="465"/>
      <c r="I91" s="273"/>
      <c r="J91" s="512"/>
      <c r="K91" s="512"/>
      <c r="L91" s="512"/>
      <c r="M91" s="512"/>
      <c r="N91" s="512"/>
      <c r="O91" s="507"/>
      <c r="P91" s="507"/>
    </row>
    <row r="92" spans="3:16" ht="15.75" customHeight="1" hidden="1">
      <c r="C92" s="271">
        <v>42732</v>
      </c>
      <c r="D92" s="267">
        <v>19085.6</v>
      </c>
      <c r="F92" s="429"/>
      <c r="G92" s="465"/>
      <c r="H92" s="465"/>
      <c r="I92" s="273"/>
      <c r="J92" s="513"/>
      <c r="K92" s="513"/>
      <c r="L92" s="513"/>
      <c r="M92" s="513"/>
      <c r="N92" s="513"/>
      <c r="O92" s="507"/>
      <c r="P92" s="507"/>
    </row>
    <row r="93" spans="3:14" ht="15.75" customHeight="1" hidden="1">
      <c r="C93" s="271"/>
      <c r="F93" s="429"/>
      <c r="G93" s="466"/>
      <c r="H93" s="466"/>
      <c r="I93" s="279"/>
      <c r="J93" s="512"/>
      <c r="K93" s="512"/>
      <c r="L93" s="512"/>
      <c r="M93" s="512"/>
      <c r="N93" s="512"/>
    </row>
    <row r="94" spans="2:14" ht="18.75" customHeight="1" hidden="1">
      <c r="B94" s="467" t="s">
        <v>165</v>
      </c>
      <c r="C94" s="468"/>
      <c r="D94" s="280" t="e">
        <f>'[1]ЧТКЕ'!$G$6/1000</f>
        <v>#VALUE!</v>
      </c>
      <c r="E94" s="281"/>
      <c r="F94" s="430" t="s">
        <v>166</v>
      </c>
      <c r="G94" s="465"/>
      <c r="H94" s="465"/>
      <c r="I94" s="283"/>
      <c r="J94" s="512"/>
      <c r="K94" s="512"/>
      <c r="L94" s="512"/>
      <c r="M94" s="512"/>
      <c r="N94" s="512"/>
    </row>
    <row r="95" spans="6:13" ht="9" customHeight="1" hidden="1">
      <c r="F95" s="429"/>
      <c r="G95" s="465"/>
      <c r="H95" s="465"/>
      <c r="I95" s="278"/>
      <c r="J95" s="281"/>
      <c r="K95" s="281"/>
      <c r="L95" s="281"/>
      <c r="M95" s="281"/>
    </row>
    <row r="96" spans="2:13" ht="22.5" customHeight="1" hidden="1">
      <c r="B96" s="464" t="s">
        <v>167</v>
      </c>
      <c r="C96" s="508"/>
      <c r="D96" s="285">
        <v>0</v>
      </c>
      <c r="E96" s="286" t="s">
        <v>24</v>
      </c>
      <c r="F96" s="429"/>
      <c r="G96" s="465"/>
      <c r="H96" s="465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4"/>
      <c r="P98" s="514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2018-03-03T11:56:35Z</cp:lastPrinted>
  <dcterms:created xsi:type="dcterms:W3CDTF">2003-07-28T11:27:56Z</dcterms:created>
  <dcterms:modified xsi:type="dcterms:W3CDTF">2018-03-03T12:04:37Z</dcterms:modified>
  <cp:category/>
  <cp:version/>
  <cp:contentType/>
  <cp:contentStatus/>
</cp:coreProperties>
</file>